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320" windowHeight="13800" activeTab="0"/>
  </bookViews>
  <sheets>
    <sheet name="kalkulator_chem." sheetId="1" r:id="rId1"/>
  </sheets>
  <definedNames/>
  <calcPr fullCalcOnLoad="1"/>
</workbook>
</file>

<file path=xl/sharedStrings.xml><?xml version="1.0" encoding="utf-8"?>
<sst xmlns="http://schemas.openxmlformats.org/spreadsheetml/2006/main" count="221" uniqueCount="54">
  <si>
    <t>ROZTWORY</t>
  </si>
  <si>
    <t>*) objętości chemikalów w ml odnoszą się ich do objętości w stanie sypkim (krystalicznym)</t>
  </si>
  <si>
    <t>*) zadana wartość objętości akwarium może się zmieniać w zależności od tego czy odnosi</t>
  </si>
  <si>
    <t xml:space="preserve">    się ona do całego akwarium, czy też tylko do objętości podmienianej wody</t>
  </si>
  <si>
    <r>
      <t>KNO</t>
    </r>
    <r>
      <rPr>
        <b/>
        <vertAlign val="subscript"/>
        <sz val="10"/>
        <color indexed="12"/>
        <rFont val="Arial CE"/>
        <family val="0"/>
      </rPr>
      <t xml:space="preserve">3 </t>
    </r>
  </si>
  <si>
    <r>
      <t>K</t>
    </r>
    <r>
      <rPr>
        <b/>
        <vertAlign val="subscript"/>
        <sz val="10"/>
        <color indexed="12"/>
        <rFont val="Arial CE"/>
        <family val="0"/>
      </rPr>
      <t>2</t>
    </r>
    <r>
      <rPr>
        <b/>
        <sz val="10"/>
        <color indexed="12"/>
        <rFont val="Arial CE"/>
        <family val="2"/>
      </rPr>
      <t>SO</t>
    </r>
    <r>
      <rPr>
        <b/>
        <vertAlign val="subscript"/>
        <sz val="10"/>
        <color indexed="12"/>
        <rFont val="Arial CE"/>
        <family val="0"/>
      </rPr>
      <t xml:space="preserve">4   </t>
    </r>
    <r>
      <rPr>
        <b/>
        <sz val="10"/>
        <color indexed="12"/>
        <rFont val="Arial CE"/>
        <family val="0"/>
      </rPr>
      <t xml:space="preserve">  ppm (15 - 30)</t>
    </r>
  </si>
  <si>
    <t>objętość akwarium netto</t>
  </si>
  <si>
    <t>dm3</t>
  </si>
  <si>
    <t>objętość sporządzanego roztworu</t>
  </si>
  <si>
    <t>ml</t>
  </si>
  <si>
    <t>ilość KNO3</t>
  </si>
  <si>
    <t>ilość K2SO4</t>
  </si>
  <si>
    <t>g</t>
  </si>
  <si>
    <t>stężenie w akwarium po dodaniu 1 ml roztworu</t>
  </si>
  <si>
    <t>NO3</t>
  </si>
  <si>
    <t>mg/l</t>
  </si>
  <si>
    <t>K</t>
  </si>
  <si>
    <t>SO4</t>
  </si>
  <si>
    <r>
      <t>KH</t>
    </r>
    <r>
      <rPr>
        <b/>
        <vertAlign val="subscript"/>
        <sz val="10"/>
        <color indexed="12"/>
        <rFont val="Arial CE"/>
        <family val="0"/>
      </rPr>
      <t>2</t>
    </r>
    <r>
      <rPr>
        <b/>
        <sz val="10"/>
        <color indexed="12"/>
        <rFont val="Arial CE"/>
        <family val="2"/>
      </rPr>
      <t>PO</t>
    </r>
    <r>
      <rPr>
        <b/>
        <vertAlign val="subscript"/>
        <sz val="10"/>
        <color indexed="12"/>
        <rFont val="Arial CE"/>
        <family val="0"/>
      </rPr>
      <t>4</t>
    </r>
  </si>
  <si>
    <r>
      <t>MgSO</t>
    </r>
    <r>
      <rPr>
        <b/>
        <vertAlign val="subscript"/>
        <sz val="10"/>
        <color indexed="12"/>
        <rFont val="Arial CE"/>
        <family val="0"/>
      </rPr>
      <t>4</t>
    </r>
    <r>
      <rPr>
        <b/>
        <sz val="10"/>
        <color indexed="12"/>
        <rFont val="Arial CE"/>
        <family val="2"/>
      </rPr>
      <t>*7H</t>
    </r>
    <r>
      <rPr>
        <b/>
        <vertAlign val="subscript"/>
        <sz val="10"/>
        <color indexed="12"/>
        <rFont val="Arial CE"/>
        <family val="0"/>
      </rPr>
      <t>2</t>
    </r>
    <r>
      <rPr>
        <b/>
        <sz val="10"/>
        <color indexed="12"/>
        <rFont val="Arial CE"/>
        <family val="2"/>
      </rPr>
      <t>O          ppm (5 - 25)</t>
    </r>
  </si>
  <si>
    <t xml:space="preserve">(NH4)6Mo7O24 *4H2O </t>
  </si>
  <si>
    <t>ilość KH2PO4</t>
  </si>
  <si>
    <t>ilość MgSO4 7.hydr</t>
  </si>
  <si>
    <t>Mg(NO3)2x6H2O</t>
  </si>
  <si>
    <t>PO4</t>
  </si>
  <si>
    <t>Mg</t>
  </si>
  <si>
    <t>Mo</t>
  </si>
  <si>
    <t>ilość Forte</t>
  </si>
  <si>
    <t>NH4</t>
  </si>
  <si>
    <t>Fe</t>
  </si>
  <si>
    <t>Ca</t>
  </si>
  <si>
    <t>Chelat manganu Forte 14</t>
  </si>
  <si>
    <t>ilość MgNO3</t>
  </si>
  <si>
    <t>ilość KHCO3</t>
  </si>
  <si>
    <t>Mn</t>
  </si>
  <si>
    <t>MIKRO</t>
  </si>
  <si>
    <t>Ilość wody RO</t>
  </si>
  <si>
    <t xml:space="preserve">Ilość MIKRO </t>
  </si>
  <si>
    <t xml:space="preserve">ilość (NH4)6Mo7O24 *4H2O </t>
  </si>
  <si>
    <t>NH4NO3</t>
  </si>
  <si>
    <r>
      <t>KHCO</t>
    </r>
    <r>
      <rPr>
        <b/>
        <vertAlign val="subscript"/>
        <sz val="10"/>
        <color indexed="12"/>
        <rFont val="Arial CE"/>
        <family val="0"/>
      </rPr>
      <t xml:space="preserve">3 </t>
    </r>
  </si>
  <si>
    <r>
      <t>K</t>
    </r>
    <r>
      <rPr>
        <b/>
        <vertAlign val="subscript"/>
        <sz val="10"/>
        <color indexed="12"/>
        <rFont val="Arial CE"/>
        <family val="0"/>
      </rPr>
      <t>2</t>
    </r>
    <r>
      <rPr>
        <b/>
        <sz val="10"/>
        <color indexed="12"/>
        <rFont val="Arial CE"/>
        <family val="2"/>
      </rPr>
      <t>CO</t>
    </r>
    <r>
      <rPr>
        <b/>
        <vertAlign val="subscript"/>
        <sz val="10"/>
        <color indexed="12"/>
        <rFont val="Arial CE"/>
        <family val="0"/>
      </rPr>
      <t xml:space="preserve">3   </t>
    </r>
    <r>
      <rPr>
        <b/>
        <sz val="10"/>
        <color indexed="12"/>
        <rFont val="Arial CE"/>
        <family val="0"/>
      </rPr>
      <t xml:space="preserve"> </t>
    </r>
  </si>
  <si>
    <r>
      <t>CaSO</t>
    </r>
    <r>
      <rPr>
        <b/>
        <vertAlign val="subscript"/>
        <sz val="10"/>
        <color indexed="12"/>
        <rFont val="Arial CE"/>
        <family val="0"/>
      </rPr>
      <t>4</t>
    </r>
    <r>
      <rPr>
        <b/>
        <sz val="10"/>
        <color indexed="12"/>
        <rFont val="Arial CE"/>
        <family val="2"/>
      </rPr>
      <t xml:space="preserve"> x 1/2 H</t>
    </r>
    <r>
      <rPr>
        <b/>
        <vertAlign val="subscript"/>
        <sz val="10"/>
        <color indexed="12"/>
        <rFont val="Arial CE"/>
        <family val="0"/>
      </rPr>
      <t>2</t>
    </r>
    <r>
      <rPr>
        <b/>
        <sz val="10"/>
        <color indexed="12"/>
        <rFont val="Arial CE"/>
        <family val="2"/>
      </rPr>
      <t>O</t>
    </r>
  </si>
  <si>
    <t>Chelat cynku Forte 14</t>
  </si>
  <si>
    <t>Chelat miedzi Forte 12</t>
  </si>
  <si>
    <t>Chelat żelaza Forte 8</t>
  </si>
  <si>
    <t>CaCO3</t>
  </si>
  <si>
    <t>ilość CaSO4</t>
  </si>
  <si>
    <t>ilość CaCO3</t>
  </si>
  <si>
    <t>ilość NH4NO3</t>
  </si>
  <si>
    <t xml:space="preserve">ilość KHCO3 </t>
  </si>
  <si>
    <t xml:space="preserve">ilość K2CO3    </t>
  </si>
  <si>
    <t>CSM+B</t>
  </si>
  <si>
    <t>Chelat żelaza Forte 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</si>
</sst>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26">
    <font>
      <sz val="10"/>
      <name val="Arial Narrow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i/>
      <sz val="12"/>
      <color indexed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vertAlign val="subscript"/>
      <sz val="10"/>
      <color indexed="12"/>
      <name val="Arial CE"/>
      <family val="0"/>
    </font>
    <font>
      <sz val="10"/>
      <name val="Arial"/>
      <family val="2"/>
    </font>
    <font>
      <b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0" fillId="20" borderId="1" applyNumberFormat="0" applyAlignment="0" applyProtection="0"/>
    <xf numFmtId="9" fontId="1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10" xfId="55" applyFont="1" applyBorder="1">
      <alignment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4" fillId="0" borderId="0" xfId="55" applyFont="1" applyFill="1">
      <alignment/>
      <protection/>
    </xf>
    <xf numFmtId="0" fontId="9" fillId="10" borderId="0" xfId="55" applyFont="1" applyFill="1" applyBorder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right"/>
      <protection/>
    </xf>
    <xf numFmtId="164" fontId="4" fillId="21" borderId="0" xfId="55" applyNumberFormat="1" applyFont="1" applyFill="1" applyBorder="1" applyAlignment="1">
      <alignment horizontal="center"/>
      <protection/>
    </xf>
    <xf numFmtId="0" fontId="4" fillId="21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2" fillId="0" borderId="10" xfId="55" applyFill="1" applyBorder="1">
      <alignment/>
      <protection/>
    </xf>
    <xf numFmtId="0" fontId="4" fillId="0" borderId="10" xfId="55" applyFont="1" applyFill="1" applyBorder="1" applyAlignment="1">
      <alignment horizontal="right"/>
      <protection/>
    </xf>
    <xf numFmtId="164" fontId="4" fillId="0" borderId="10" xfId="55" applyNumberFormat="1" applyFont="1" applyFill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0" fontId="2" fillId="0" borderId="10" xfId="55" applyBorder="1">
      <alignment/>
      <protection/>
    </xf>
    <xf numFmtId="0" fontId="4" fillId="0" borderId="10" xfId="55" applyFont="1" applyBorder="1" applyAlignment="1">
      <alignment horizontal="right"/>
      <protection/>
    </xf>
    <xf numFmtId="0" fontId="4" fillId="0" borderId="12" xfId="55" applyFont="1" applyBorder="1" applyAlignment="1">
      <alignment horizontal="center"/>
      <protection/>
    </xf>
    <xf numFmtId="164" fontId="4" fillId="21" borderId="10" xfId="55" applyNumberFormat="1" applyFont="1" applyFill="1" applyBorder="1" applyAlignment="1">
      <alignment horizontal="center"/>
      <protection/>
    </xf>
    <xf numFmtId="0" fontId="4" fillId="0" borderId="13" xfId="55" applyFont="1" applyBorder="1">
      <alignment/>
      <protection/>
    </xf>
    <xf numFmtId="0" fontId="4" fillId="0" borderId="13" xfId="55" applyFont="1" applyBorder="1" applyAlignment="1">
      <alignment horizontal="right"/>
      <protection/>
    </xf>
    <xf numFmtId="0" fontId="2" fillId="0" borderId="14" xfId="55" applyBorder="1">
      <alignment/>
      <protection/>
    </xf>
    <xf numFmtId="0" fontId="4" fillId="0" borderId="0" xfId="55" applyFont="1" applyBorder="1" applyAlignment="1">
      <alignment horizontal="right"/>
      <protection/>
    </xf>
    <xf numFmtId="0" fontId="4" fillId="0" borderId="15" xfId="55" applyFont="1" applyFill="1" applyBorder="1">
      <alignment/>
      <protection/>
    </xf>
    <xf numFmtId="0" fontId="4" fillId="0" borderId="16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55" applyFill="1" applyBorder="1">
      <alignment/>
      <protection/>
    </xf>
    <xf numFmtId="0" fontId="4" fillId="0" borderId="18" xfId="55" applyFont="1" applyFill="1" applyBorder="1" applyAlignment="1">
      <alignment horizontal="center"/>
      <protection/>
    </xf>
    <xf numFmtId="0" fontId="4" fillId="24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 vertical="center"/>
      <protection/>
    </xf>
    <xf numFmtId="164" fontId="4" fillId="25" borderId="0" xfId="55" applyNumberFormat="1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2" fillId="0" borderId="18" xfId="55" applyFill="1" applyBorder="1">
      <alignment/>
      <protection/>
    </xf>
    <xf numFmtId="0" fontId="0" fillId="0" borderId="15" xfId="0" applyBorder="1" applyAlignment="1">
      <alignment/>
    </xf>
    <xf numFmtId="164" fontId="4" fillId="21" borderId="0" xfId="55" applyNumberFormat="1" applyFont="1" applyFill="1" applyBorder="1" applyAlignment="1">
      <alignment horizontal="center"/>
      <protection/>
    </xf>
    <xf numFmtId="164" fontId="4" fillId="21" borderId="10" xfId="55" applyNumberFormat="1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4" fillId="21" borderId="0" xfId="55" applyFont="1" applyFill="1" applyBorder="1" applyAlignment="1">
      <alignment horizontal="center"/>
      <protection/>
    </xf>
    <xf numFmtId="1" fontId="4" fillId="21" borderId="0" xfId="55" applyNumberFormat="1" applyFont="1" applyFill="1" applyBorder="1" applyAlignment="1">
      <alignment horizontal="center"/>
      <protection/>
    </xf>
    <xf numFmtId="0" fontId="4" fillId="25" borderId="15" xfId="55" applyFont="1" applyFill="1" applyBorder="1" applyAlignment="1">
      <alignment horizontal="right"/>
      <protection/>
    </xf>
    <xf numFmtId="0" fontId="4" fillId="25" borderId="0" xfId="55" applyFont="1" applyFill="1" applyBorder="1" applyAlignment="1">
      <alignment horizontal="center"/>
      <protection/>
    </xf>
    <xf numFmtId="0" fontId="4" fillId="25" borderId="16" xfId="55" applyFont="1" applyFill="1" applyBorder="1" applyAlignment="1">
      <alignment horizontal="center"/>
      <protection/>
    </xf>
    <xf numFmtId="0" fontId="4" fillId="25" borderId="10" xfId="55" applyFont="1" applyFill="1" applyBorder="1" applyAlignment="1">
      <alignment horizontal="right"/>
      <protection/>
    </xf>
    <xf numFmtId="164" fontId="4" fillId="25" borderId="10" xfId="55" applyNumberFormat="1" applyFont="1" applyFill="1" applyBorder="1" applyAlignment="1">
      <alignment horizontal="center"/>
      <protection/>
    </xf>
    <xf numFmtId="165" fontId="4" fillId="21" borderId="0" xfId="55" applyNumberFormat="1" applyFont="1" applyFill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6" xfId="55" applyFont="1" applyBorder="1" applyAlignment="1">
      <alignment horizontal="center"/>
      <protection/>
    </xf>
    <xf numFmtId="0" fontId="4" fillId="0" borderId="15" xfId="55" applyFont="1" applyBorder="1" applyAlignment="1">
      <alignment horizontal="right"/>
      <protection/>
    </xf>
    <xf numFmtId="0" fontId="2" fillId="0" borderId="17" xfId="55" applyBorder="1">
      <alignment/>
      <protection/>
    </xf>
    <xf numFmtId="0" fontId="4" fillId="0" borderId="18" xfId="55" applyFont="1" applyBorder="1" applyAlignment="1">
      <alignment horizontal="center"/>
      <protection/>
    </xf>
    <xf numFmtId="0" fontId="4" fillId="21" borderId="0" xfId="55" applyFont="1" applyFill="1" applyBorder="1" applyAlignment="1">
      <alignment horizontal="center"/>
      <protection/>
    </xf>
    <xf numFmtId="0" fontId="6" fillId="26" borderId="19" xfId="55" applyFont="1" applyFill="1" applyBorder="1" applyAlignment="1">
      <alignment horizontal="center"/>
      <protection/>
    </xf>
    <xf numFmtId="0" fontId="6" fillId="26" borderId="20" xfId="55" applyFont="1" applyFill="1" applyBorder="1" applyAlignment="1">
      <alignment horizontal="center"/>
      <protection/>
    </xf>
    <xf numFmtId="0" fontId="6" fillId="26" borderId="21" xfId="55" applyFont="1" applyFill="1" applyBorder="1" applyAlignment="1">
      <alignment horizontal="center"/>
      <protection/>
    </xf>
    <xf numFmtId="0" fontId="6" fillId="26" borderId="22" xfId="55" applyFont="1" applyFill="1" applyBorder="1" applyAlignment="1">
      <alignment horizontal="center"/>
      <protection/>
    </xf>
    <xf numFmtId="0" fontId="6" fillId="26" borderId="21" xfId="55" applyFont="1" applyFill="1" applyBorder="1" applyAlignment="1">
      <alignment horizontal="center"/>
      <protection/>
    </xf>
    <xf numFmtId="0" fontId="6" fillId="26" borderId="20" xfId="55" applyFont="1" applyFill="1" applyBorder="1" applyAlignment="1">
      <alignment horizontal="center"/>
      <protection/>
    </xf>
    <xf numFmtId="0" fontId="6" fillId="26" borderId="22" xfId="55" applyFont="1" applyFill="1" applyBorder="1" applyAlignment="1">
      <alignment horizontal="center"/>
      <protection/>
    </xf>
    <xf numFmtId="0" fontId="6" fillId="26" borderId="21" xfId="55" applyFont="1" applyFill="1" applyBorder="1" applyAlignment="1">
      <alignment horizont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_kalk_chem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B18" sqref="B18"/>
    </sheetView>
  </sheetViews>
  <sheetFormatPr defaultColWidth="9.33203125" defaultRowHeight="12.75"/>
  <cols>
    <col min="1" max="1" width="39.83203125" style="0" customWidth="1"/>
    <col min="2" max="2" width="13.83203125" style="0" customWidth="1"/>
    <col min="3" max="4" width="10.83203125" style="0" customWidth="1"/>
    <col min="5" max="5" width="42" style="0" customWidth="1"/>
    <col min="6" max="6" width="13.83203125" style="0" customWidth="1"/>
    <col min="7" max="8" width="10.83203125" style="0" customWidth="1"/>
  </cols>
  <sheetData>
    <row r="1" spans="1:8" ht="15">
      <c r="A1" s="1" t="s">
        <v>0</v>
      </c>
      <c r="B1" s="2" t="s">
        <v>1</v>
      </c>
      <c r="C1" s="3"/>
      <c r="D1" s="3"/>
      <c r="E1" s="3"/>
      <c r="F1" s="4"/>
      <c r="G1" s="4"/>
      <c r="H1" s="4"/>
    </row>
    <row r="2" spans="1:8" ht="12.75">
      <c r="A2" s="5"/>
      <c r="B2" s="2" t="s">
        <v>2</v>
      </c>
      <c r="C2" s="3"/>
      <c r="D2" s="3"/>
      <c r="E2" s="3"/>
      <c r="F2" s="4"/>
      <c r="G2" s="4"/>
      <c r="H2" s="4"/>
    </row>
    <row r="3" spans="1:8" ht="13.5" thickBot="1">
      <c r="A3" s="6"/>
      <c r="B3" s="7" t="s">
        <v>3</v>
      </c>
      <c r="C3" s="8"/>
      <c r="D3" s="8"/>
      <c r="E3" s="8"/>
      <c r="F3" s="9"/>
      <c r="G3" s="9"/>
      <c r="H3" s="9"/>
    </row>
    <row r="4" spans="1:8" ht="14.25">
      <c r="A4" s="65" t="s">
        <v>4</v>
      </c>
      <c r="B4" s="65"/>
      <c r="C4" s="65"/>
      <c r="D4" s="65"/>
      <c r="E4" s="71" t="s">
        <v>5</v>
      </c>
      <c r="F4" s="65"/>
      <c r="G4" s="65"/>
      <c r="H4" s="67"/>
    </row>
    <row r="5" spans="1:8" ht="12.75">
      <c r="A5" s="10" t="s">
        <v>6</v>
      </c>
      <c r="B5" s="11">
        <v>100</v>
      </c>
      <c r="C5" s="12" t="s">
        <v>7</v>
      </c>
      <c r="D5" s="16"/>
      <c r="E5" s="32" t="s">
        <v>6</v>
      </c>
      <c r="F5" s="11">
        <v>100</v>
      </c>
      <c r="G5" s="16" t="s">
        <v>7</v>
      </c>
      <c r="H5" s="33"/>
    </row>
    <row r="6" spans="1:8" ht="12.75">
      <c r="A6" s="10" t="s">
        <v>8</v>
      </c>
      <c r="B6" s="11">
        <v>500</v>
      </c>
      <c r="C6" s="12" t="s">
        <v>9</v>
      </c>
      <c r="D6" s="16"/>
      <c r="E6" s="32" t="s">
        <v>8</v>
      </c>
      <c r="F6" s="11">
        <v>500</v>
      </c>
      <c r="G6" s="16" t="s">
        <v>9</v>
      </c>
      <c r="H6" s="33"/>
    </row>
    <row r="7" spans="1:8" ht="12.75">
      <c r="A7" s="13" t="s">
        <v>10</v>
      </c>
      <c r="B7" s="14">
        <f>B8*9/10</f>
        <v>45</v>
      </c>
      <c r="C7" s="12" t="s">
        <v>9</v>
      </c>
      <c r="D7" s="16"/>
      <c r="E7" s="34" t="s">
        <v>11</v>
      </c>
      <c r="F7" s="15">
        <f>F8*5.7/10</f>
        <v>48.45</v>
      </c>
      <c r="G7" s="16" t="s">
        <v>9</v>
      </c>
      <c r="H7" s="33"/>
    </row>
    <row r="8" spans="1:8" ht="12.75">
      <c r="A8" s="13" t="s">
        <v>10</v>
      </c>
      <c r="B8" s="11">
        <v>50</v>
      </c>
      <c r="C8" s="12" t="s">
        <v>12</v>
      </c>
      <c r="D8" s="16"/>
      <c r="E8" s="34" t="s">
        <v>11</v>
      </c>
      <c r="F8" s="11">
        <v>85</v>
      </c>
      <c r="G8" s="16" t="s">
        <v>12</v>
      </c>
      <c r="H8" s="33"/>
    </row>
    <row r="9" spans="1:8" ht="12.75">
      <c r="A9" s="10"/>
      <c r="B9" s="16"/>
      <c r="C9" s="12"/>
      <c r="D9" s="16"/>
      <c r="E9" s="32"/>
      <c r="F9" s="16"/>
      <c r="G9" s="16"/>
      <c r="H9" s="33"/>
    </row>
    <row r="10" spans="1:8" ht="12.75">
      <c r="A10" s="10" t="s">
        <v>13</v>
      </c>
      <c r="B10" s="13" t="s">
        <v>14</v>
      </c>
      <c r="C10" s="45">
        <f>B8*1000/B6/B5*0.6133</f>
        <v>0.6133</v>
      </c>
      <c r="D10" s="16" t="s">
        <v>15</v>
      </c>
      <c r="E10" s="32" t="s">
        <v>13</v>
      </c>
      <c r="F10" s="23" t="s">
        <v>16</v>
      </c>
      <c r="G10" s="45">
        <f>F8*1000/F6/F5*0.4489</f>
        <v>0.76313</v>
      </c>
      <c r="H10" s="33" t="s">
        <v>15</v>
      </c>
    </row>
    <row r="11" spans="1:8" ht="13.5" thickBot="1">
      <c r="A11" s="17"/>
      <c r="B11" s="18" t="s">
        <v>16</v>
      </c>
      <c r="C11" s="46">
        <f>B8*1000/B6/B5*0.3867</f>
        <v>0.3867</v>
      </c>
      <c r="D11" s="42" t="s">
        <v>15</v>
      </c>
      <c r="E11" s="37"/>
      <c r="F11" s="18" t="s">
        <v>17</v>
      </c>
      <c r="G11" s="46">
        <f>F8*1000/F6/F5*0.184012</f>
        <v>0.3128204</v>
      </c>
      <c r="H11" s="38"/>
    </row>
    <row r="12" spans="1:8" ht="14.25">
      <c r="A12" s="65" t="s">
        <v>18</v>
      </c>
      <c r="B12" s="65"/>
      <c r="C12" s="65"/>
      <c r="D12" s="65"/>
      <c r="E12" s="71" t="s">
        <v>19</v>
      </c>
      <c r="F12" s="65"/>
      <c r="G12" s="65"/>
      <c r="H12" s="67"/>
    </row>
    <row r="13" spans="1:8" ht="12.75">
      <c r="A13" s="10" t="s">
        <v>6</v>
      </c>
      <c r="B13" s="11">
        <v>50</v>
      </c>
      <c r="C13" s="12" t="s">
        <v>7</v>
      </c>
      <c r="D13" s="16"/>
      <c r="E13" s="32" t="s">
        <v>6</v>
      </c>
      <c r="F13" s="11">
        <v>100</v>
      </c>
      <c r="G13" s="16" t="s">
        <v>7</v>
      </c>
      <c r="H13" s="33"/>
    </row>
    <row r="14" spans="1:8" ht="12.75">
      <c r="A14" s="10" t="s">
        <v>8</v>
      </c>
      <c r="B14" s="11">
        <v>500</v>
      </c>
      <c r="C14" s="12" t="s">
        <v>9</v>
      </c>
      <c r="D14" s="16"/>
      <c r="E14" s="32" t="s">
        <v>8</v>
      </c>
      <c r="F14" s="11">
        <v>500</v>
      </c>
      <c r="G14" s="16" t="s">
        <v>9</v>
      </c>
      <c r="H14" s="33"/>
    </row>
    <row r="15" spans="1:8" ht="12.75">
      <c r="A15" s="13" t="s">
        <v>21</v>
      </c>
      <c r="B15" s="15">
        <f>B16*1.05</f>
        <v>52.5</v>
      </c>
      <c r="C15" s="12" t="s">
        <v>9</v>
      </c>
      <c r="D15" s="16"/>
      <c r="E15" s="34" t="s">
        <v>22</v>
      </c>
      <c r="F15" s="15">
        <f>F16*11.25/10</f>
        <v>112.5</v>
      </c>
      <c r="G15" s="16" t="s">
        <v>9</v>
      </c>
      <c r="H15" s="33"/>
    </row>
    <row r="16" spans="1:8" ht="12.75">
      <c r="A16" s="13" t="s">
        <v>21</v>
      </c>
      <c r="B16" s="11">
        <v>50</v>
      </c>
      <c r="C16" s="12" t="s">
        <v>12</v>
      </c>
      <c r="D16" s="16"/>
      <c r="E16" s="34" t="s">
        <v>22</v>
      </c>
      <c r="F16" s="11">
        <v>100</v>
      </c>
      <c r="G16" s="16" t="s">
        <v>12</v>
      </c>
      <c r="H16" s="33"/>
    </row>
    <row r="17" spans="1:8" ht="12.75">
      <c r="A17" s="10"/>
      <c r="B17" s="16"/>
      <c r="C17" s="12"/>
      <c r="D17" s="16"/>
      <c r="E17" s="32"/>
      <c r="F17" s="16"/>
      <c r="G17" s="16"/>
      <c r="H17" s="33"/>
    </row>
    <row r="18" spans="1:8" ht="12.75">
      <c r="A18" s="10" t="s">
        <v>13</v>
      </c>
      <c r="B18" s="13" t="s">
        <v>24</v>
      </c>
      <c r="C18" s="45">
        <f>B16*1000/B14/B13*0.698067</f>
        <v>1.396134</v>
      </c>
      <c r="D18" s="16" t="s">
        <v>15</v>
      </c>
      <c r="E18" s="32" t="s">
        <v>13</v>
      </c>
      <c r="F18" s="23" t="s">
        <v>25</v>
      </c>
      <c r="G18" s="14">
        <f>F16*1000/F14/F13*0.09873</f>
        <v>0.19746</v>
      </c>
      <c r="H18" s="33" t="s">
        <v>15</v>
      </c>
    </row>
    <row r="19" spans="1:8" ht="13.5" thickBot="1">
      <c r="A19" s="17"/>
      <c r="B19" s="18" t="s">
        <v>16</v>
      </c>
      <c r="C19" s="46">
        <f>B16*1000/B14/B13*0.231302</f>
        <v>0.462604</v>
      </c>
      <c r="D19" s="42" t="s">
        <v>15</v>
      </c>
      <c r="E19" s="37"/>
      <c r="F19" s="18"/>
      <c r="G19" s="19"/>
      <c r="H19" s="38"/>
    </row>
    <row r="20" spans="1:8" ht="12.75">
      <c r="A20" s="65" t="s">
        <v>45</v>
      </c>
      <c r="B20" s="65"/>
      <c r="C20" s="65"/>
      <c r="D20" s="65"/>
      <c r="E20" s="66" t="s">
        <v>53</v>
      </c>
      <c r="F20" s="65"/>
      <c r="G20" s="65"/>
      <c r="H20" s="67"/>
    </row>
    <row r="21" spans="1:8" ht="12.75">
      <c r="A21" s="4" t="s">
        <v>6</v>
      </c>
      <c r="B21" s="11">
        <v>100</v>
      </c>
      <c r="C21" s="3" t="s">
        <v>7</v>
      </c>
      <c r="D21" s="22"/>
      <c r="E21" s="58" t="s">
        <v>6</v>
      </c>
      <c r="F21" s="11">
        <v>100</v>
      </c>
      <c r="G21" s="22" t="s">
        <v>7</v>
      </c>
      <c r="H21" s="59"/>
    </row>
    <row r="22" spans="1:8" ht="12.75">
      <c r="A22" s="4" t="s">
        <v>8</v>
      </c>
      <c r="B22" s="11">
        <v>500</v>
      </c>
      <c r="C22" s="3" t="s">
        <v>9</v>
      </c>
      <c r="D22" s="22"/>
      <c r="E22" s="58" t="s">
        <v>8</v>
      </c>
      <c r="F22" s="11">
        <v>500</v>
      </c>
      <c r="G22" s="22" t="s">
        <v>9</v>
      </c>
      <c r="H22" s="59"/>
    </row>
    <row r="23" spans="1:8" ht="12.75">
      <c r="A23" s="21" t="s">
        <v>27</v>
      </c>
      <c r="B23" s="50">
        <f>B24*26.3/10</f>
        <v>11.046000000000001</v>
      </c>
      <c r="C23" s="3" t="s">
        <v>9</v>
      </c>
      <c r="D23" s="22"/>
      <c r="E23" s="60" t="s">
        <v>27</v>
      </c>
      <c r="F23" s="50">
        <f>F24*26.3/10</f>
        <v>11.046000000000001</v>
      </c>
      <c r="G23" s="22" t="s">
        <v>9</v>
      </c>
      <c r="H23" s="59"/>
    </row>
    <row r="24" spans="1:8" ht="12.75">
      <c r="A24" s="21" t="s">
        <v>27</v>
      </c>
      <c r="B24" s="11">
        <v>4.2</v>
      </c>
      <c r="C24" s="3" t="s">
        <v>12</v>
      </c>
      <c r="D24" s="22"/>
      <c r="E24" s="60" t="s">
        <v>27</v>
      </c>
      <c r="F24" s="11">
        <v>4.2</v>
      </c>
      <c r="G24" s="22" t="s">
        <v>12</v>
      </c>
      <c r="H24" s="59"/>
    </row>
    <row r="25" spans="1:8" ht="12.75">
      <c r="A25" s="4"/>
      <c r="B25" s="22"/>
      <c r="C25" s="3"/>
      <c r="D25" s="22"/>
      <c r="E25" s="58"/>
      <c r="F25" s="22"/>
      <c r="G25" s="22"/>
      <c r="H25" s="59"/>
    </row>
    <row r="26" spans="1:8" ht="12.75">
      <c r="A26" s="4" t="s">
        <v>13</v>
      </c>
      <c r="B26" s="21" t="s">
        <v>29</v>
      </c>
      <c r="C26" s="45">
        <f>B24*1000/B22/B21*0.08</f>
        <v>0.00672</v>
      </c>
      <c r="D26" s="22" t="s">
        <v>15</v>
      </c>
      <c r="E26" s="58" t="s">
        <v>13</v>
      </c>
      <c r="F26" s="31" t="s">
        <v>29</v>
      </c>
      <c r="G26" s="45">
        <f>F24*1000/F22/F21*0.13</f>
        <v>0.010920000000000001</v>
      </c>
      <c r="H26" s="59" t="s">
        <v>15</v>
      </c>
    </row>
    <row r="27" spans="1:8" ht="13.5" thickBot="1">
      <c r="A27" s="24"/>
      <c r="B27" s="25"/>
      <c r="C27" s="19"/>
      <c r="D27" s="8"/>
      <c r="E27" s="61"/>
      <c r="F27" s="25"/>
      <c r="G27" s="19"/>
      <c r="H27" s="62"/>
    </row>
    <row r="28" spans="1:8" ht="12.75">
      <c r="A28" s="65" t="s">
        <v>43</v>
      </c>
      <c r="B28" s="65"/>
      <c r="C28" s="65"/>
      <c r="D28" s="65"/>
      <c r="E28" s="66" t="s">
        <v>31</v>
      </c>
      <c r="F28" s="65"/>
      <c r="G28" s="65"/>
      <c r="H28" s="67"/>
    </row>
    <row r="29" spans="1:8" ht="12.75">
      <c r="A29" s="4" t="s">
        <v>6</v>
      </c>
      <c r="B29" s="11">
        <v>100</v>
      </c>
      <c r="C29" s="3" t="s">
        <v>7</v>
      </c>
      <c r="D29" s="22"/>
      <c r="E29" s="58" t="s">
        <v>6</v>
      </c>
      <c r="F29" s="11">
        <v>100</v>
      </c>
      <c r="G29" s="22" t="s">
        <v>7</v>
      </c>
      <c r="H29" s="59"/>
    </row>
    <row r="30" spans="1:8" ht="12.75">
      <c r="A30" s="4" t="s">
        <v>8</v>
      </c>
      <c r="B30" s="11">
        <v>500</v>
      </c>
      <c r="C30" s="3" t="s">
        <v>9</v>
      </c>
      <c r="D30" s="22"/>
      <c r="E30" s="58" t="s">
        <v>8</v>
      </c>
      <c r="F30" s="11">
        <v>500</v>
      </c>
      <c r="G30" s="22" t="s">
        <v>9</v>
      </c>
      <c r="H30" s="59"/>
    </row>
    <row r="31" spans="1:8" ht="12.75">
      <c r="A31" s="21" t="s">
        <v>27</v>
      </c>
      <c r="B31" s="50">
        <f>B32*26.3/10</f>
        <v>11.046000000000001</v>
      </c>
      <c r="C31" s="3" t="s">
        <v>9</v>
      </c>
      <c r="D31" s="22"/>
      <c r="E31" s="60" t="s">
        <v>27</v>
      </c>
      <c r="F31" s="51">
        <f>F32*10/3</f>
        <v>13.333333333333334</v>
      </c>
      <c r="G31" s="22" t="s">
        <v>9</v>
      </c>
      <c r="H31" s="59"/>
    </row>
    <row r="32" spans="1:8" ht="12.75">
      <c r="A32" s="21" t="s">
        <v>27</v>
      </c>
      <c r="B32" s="11">
        <v>4.2</v>
      </c>
      <c r="C32" s="3" t="s">
        <v>12</v>
      </c>
      <c r="D32" s="22"/>
      <c r="E32" s="60" t="s">
        <v>27</v>
      </c>
      <c r="F32" s="11">
        <v>4</v>
      </c>
      <c r="G32" s="22" t="s">
        <v>12</v>
      </c>
      <c r="H32" s="59"/>
    </row>
    <row r="33" spans="1:8" ht="12.75">
      <c r="A33" s="4"/>
      <c r="B33" s="22"/>
      <c r="C33" s="3"/>
      <c r="D33" s="22"/>
      <c r="E33" s="58"/>
      <c r="F33" s="22"/>
      <c r="G33" s="22"/>
      <c r="H33" s="59"/>
    </row>
    <row r="34" spans="1:8" ht="12.75">
      <c r="A34" s="4" t="s">
        <v>13</v>
      </c>
      <c r="B34" s="21" t="s">
        <v>29</v>
      </c>
      <c r="C34" s="45">
        <f>B32*1000/B30/B29*0.14</f>
        <v>0.011760000000000001</v>
      </c>
      <c r="D34" s="22" t="s">
        <v>15</v>
      </c>
      <c r="E34" s="58" t="s">
        <v>13</v>
      </c>
      <c r="F34" s="31" t="s">
        <v>34</v>
      </c>
      <c r="G34" s="45">
        <f>F32*1000/F30/F29*0.14</f>
        <v>0.011200000000000002</v>
      </c>
      <c r="H34" s="59" t="s">
        <v>15</v>
      </c>
    </row>
    <row r="35" spans="1:8" ht="13.5" thickBot="1">
      <c r="A35" s="24"/>
      <c r="B35" s="25"/>
      <c r="C35" s="19"/>
      <c r="D35" s="8"/>
      <c r="E35" s="61"/>
      <c r="F35" s="25"/>
      <c r="G35" s="19"/>
      <c r="H35" s="62"/>
    </row>
    <row r="36" spans="1:8" ht="12.75">
      <c r="A36" s="64" t="s">
        <v>23</v>
      </c>
      <c r="B36" s="65"/>
      <c r="C36" s="65"/>
      <c r="D36" s="65"/>
      <c r="E36" s="66" t="s">
        <v>44</v>
      </c>
      <c r="F36" s="65"/>
      <c r="G36" s="65"/>
      <c r="H36" s="67"/>
    </row>
    <row r="37" spans="1:8" ht="12.75">
      <c r="A37" s="28" t="s">
        <v>6</v>
      </c>
      <c r="B37" s="11">
        <v>100</v>
      </c>
      <c r="C37" s="3" t="s">
        <v>7</v>
      </c>
      <c r="D37" s="22"/>
      <c r="E37" s="58" t="s">
        <v>6</v>
      </c>
      <c r="F37" s="11">
        <v>100</v>
      </c>
      <c r="G37" s="22" t="s">
        <v>7</v>
      </c>
      <c r="H37" s="59"/>
    </row>
    <row r="38" spans="1:8" ht="12.75">
      <c r="A38" s="28" t="s">
        <v>8</v>
      </c>
      <c r="B38" s="11">
        <v>500</v>
      </c>
      <c r="C38" s="3" t="s">
        <v>9</v>
      </c>
      <c r="D38" s="22"/>
      <c r="E38" s="58" t="s">
        <v>8</v>
      </c>
      <c r="F38" s="11">
        <v>500</v>
      </c>
      <c r="G38" s="22" t="s">
        <v>9</v>
      </c>
      <c r="H38" s="59"/>
    </row>
    <row r="39" spans="1:8" ht="12.75">
      <c r="A39" s="29" t="s">
        <v>32</v>
      </c>
      <c r="B39" s="45">
        <f>B40*10/10</f>
        <v>106</v>
      </c>
      <c r="C39" s="3" t="s">
        <v>9</v>
      </c>
      <c r="D39" s="22"/>
      <c r="E39" s="60" t="s">
        <v>27</v>
      </c>
      <c r="F39" s="50">
        <f>F40*26.3/10</f>
        <v>11.046000000000001</v>
      </c>
      <c r="G39" s="22" t="s">
        <v>9</v>
      </c>
      <c r="H39" s="59"/>
    </row>
    <row r="40" spans="1:8" ht="12.75">
      <c r="A40" s="29" t="s">
        <v>33</v>
      </c>
      <c r="B40" s="11">
        <v>106</v>
      </c>
      <c r="C40" s="3" t="s">
        <v>12</v>
      </c>
      <c r="D40" s="22"/>
      <c r="E40" s="60" t="s">
        <v>27</v>
      </c>
      <c r="F40" s="11">
        <v>4.2</v>
      </c>
      <c r="G40" s="22" t="s">
        <v>12</v>
      </c>
      <c r="H40" s="59"/>
    </row>
    <row r="41" spans="1:8" ht="12.75">
      <c r="A41" s="28"/>
      <c r="B41" s="22"/>
      <c r="C41" s="3"/>
      <c r="D41" s="22"/>
      <c r="E41" s="58"/>
      <c r="F41" s="22"/>
      <c r="G41" s="22"/>
      <c r="H41" s="59"/>
    </row>
    <row r="42" spans="1:8" ht="12.75">
      <c r="A42" s="28" t="s">
        <v>13</v>
      </c>
      <c r="B42" s="13" t="s">
        <v>14</v>
      </c>
      <c r="C42" s="14">
        <f>B40*1000/B38/B37*0.483646</f>
        <v>1.02532952</v>
      </c>
      <c r="D42" s="16" t="s">
        <v>15</v>
      </c>
      <c r="E42" s="58" t="s">
        <v>13</v>
      </c>
      <c r="F42" s="31" t="s">
        <v>29</v>
      </c>
      <c r="G42" s="45">
        <f>F40*1000/F38/F37*0.12</f>
        <v>0.01008</v>
      </c>
      <c r="H42" s="59" t="s">
        <v>15</v>
      </c>
    </row>
    <row r="43" spans="1:8" ht="13.5" thickBot="1">
      <c r="A43" s="30"/>
      <c r="B43" s="18" t="s">
        <v>25</v>
      </c>
      <c r="C43" s="27">
        <f>B40*1000/B38/B37*0.094791</f>
        <v>0.20095692</v>
      </c>
      <c r="D43" s="42" t="s">
        <v>15</v>
      </c>
      <c r="E43" s="61"/>
      <c r="F43" s="25"/>
      <c r="G43" s="19"/>
      <c r="H43" s="62"/>
    </row>
    <row r="44" spans="1:8" ht="12.75">
      <c r="A44" s="64" t="s">
        <v>35</v>
      </c>
      <c r="B44" s="65"/>
      <c r="C44" s="65"/>
      <c r="D44" s="67"/>
      <c r="E44" s="66" t="s">
        <v>20</v>
      </c>
      <c r="F44" s="65"/>
      <c r="G44" s="65"/>
      <c r="H44" s="67"/>
    </row>
    <row r="45" spans="1:8" ht="12.75">
      <c r="A45" s="28" t="s">
        <v>6</v>
      </c>
      <c r="B45" s="11">
        <v>100</v>
      </c>
      <c r="C45" s="22" t="s">
        <v>7</v>
      </c>
      <c r="D45" s="20"/>
      <c r="E45" s="32" t="s">
        <v>6</v>
      </c>
      <c r="F45" s="11">
        <v>100</v>
      </c>
      <c r="G45" s="16" t="s">
        <v>7</v>
      </c>
      <c r="H45" s="33"/>
    </row>
    <row r="46" spans="1:8" ht="12.75">
      <c r="A46" s="29" t="s">
        <v>36</v>
      </c>
      <c r="B46" s="11">
        <v>500</v>
      </c>
      <c r="C46" s="22" t="s">
        <v>9</v>
      </c>
      <c r="D46" s="20"/>
      <c r="E46" s="32" t="s">
        <v>8</v>
      </c>
      <c r="F46" s="11">
        <v>500</v>
      </c>
      <c r="G46" s="16" t="s">
        <v>9</v>
      </c>
      <c r="H46" s="33"/>
    </row>
    <row r="47" spans="1:8" ht="12.75">
      <c r="A47" s="29" t="s">
        <v>37</v>
      </c>
      <c r="B47" s="11">
        <v>100</v>
      </c>
      <c r="C47" s="22" t="s">
        <v>9</v>
      </c>
      <c r="D47" s="20"/>
      <c r="E47" s="52"/>
      <c r="F47" s="53"/>
      <c r="G47" s="53"/>
      <c r="H47" s="54"/>
    </row>
    <row r="48" spans="5:8" ht="12.75">
      <c r="E48" s="34" t="s">
        <v>38</v>
      </c>
      <c r="F48" s="11">
        <v>2</v>
      </c>
      <c r="G48" s="16" t="s">
        <v>12</v>
      </c>
      <c r="H48" s="33"/>
    </row>
    <row r="49" spans="1:8" ht="12.75">
      <c r="A49" s="28" t="s">
        <v>13</v>
      </c>
      <c r="B49" s="31" t="s">
        <v>29</v>
      </c>
      <c r="C49" s="45">
        <f>((($B$47*15000/1000)/$B$46)*1000)/(B45*1000)</f>
        <v>0.03</v>
      </c>
      <c r="D49" s="20" t="s">
        <v>15</v>
      </c>
      <c r="E49" s="32"/>
      <c r="F49" s="16"/>
      <c r="G49" s="16"/>
      <c r="H49" s="33"/>
    </row>
    <row r="50" spans="5:8" ht="12.75">
      <c r="E50" s="32" t="s">
        <v>13</v>
      </c>
      <c r="F50" s="23" t="s">
        <v>26</v>
      </c>
      <c r="G50" s="14">
        <f>F48*1000/F46/F45*0.543412</f>
        <v>0.02173648</v>
      </c>
      <c r="H50" s="33" t="s">
        <v>15</v>
      </c>
    </row>
    <row r="51" spans="1:8" ht="13.5" thickBot="1">
      <c r="A51" s="30"/>
      <c r="B51" s="25"/>
      <c r="C51" s="19"/>
      <c r="D51" s="26"/>
      <c r="E51" s="47"/>
      <c r="F51" s="48"/>
      <c r="G51" s="48"/>
      <c r="H51" s="49"/>
    </row>
    <row r="52" spans="1:8" ht="14.25">
      <c r="A52" s="68" t="s">
        <v>40</v>
      </c>
      <c r="B52" s="69"/>
      <c r="C52" s="69"/>
      <c r="D52" s="70"/>
      <c r="E52" s="66" t="s">
        <v>41</v>
      </c>
      <c r="F52" s="65"/>
      <c r="G52" s="65"/>
      <c r="H52" s="67"/>
    </row>
    <row r="53" spans="1:8" ht="12.75">
      <c r="A53" s="32" t="s">
        <v>6</v>
      </c>
      <c r="B53" s="11">
        <v>100</v>
      </c>
      <c r="C53" s="16" t="s">
        <v>7</v>
      </c>
      <c r="D53" s="33"/>
      <c r="E53" s="32" t="s">
        <v>6</v>
      </c>
      <c r="F53" s="11">
        <v>100</v>
      </c>
      <c r="G53" s="16" t="s">
        <v>7</v>
      </c>
      <c r="H53" s="33"/>
    </row>
    <row r="54" spans="1:8" ht="12.75">
      <c r="A54" s="32" t="s">
        <v>8</v>
      </c>
      <c r="B54" s="11">
        <v>500</v>
      </c>
      <c r="C54" s="16" t="s">
        <v>9</v>
      </c>
      <c r="D54" s="33"/>
      <c r="E54" s="32" t="s">
        <v>8</v>
      </c>
      <c r="F54" s="11">
        <v>500</v>
      </c>
      <c r="G54" s="16" t="s">
        <v>9</v>
      </c>
      <c r="H54" s="33"/>
    </row>
    <row r="55" spans="1:8" ht="12.75">
      <c r="A55" s="52"/>
      <c r="B55" s="45">
        <f>B56</f>
        <v>20</v>
      </c>
      <c r="C55" s="53"/>
      <c r="D55" s="54"/>
      <c r="E55" s="52"/>
      <c r="F55" s="45">
        <f>F56*10/8</f>
        <v>20</v>
      </c>
      <c r="G55" s="53"/>
      <c r="H55" s="54"/>
    </row>
    <row r="56" spans="1:8" ht="12.75">
      <c r="A56" s="34" t="s">
        <v>50</v>
      </c>
      <c r="B56" s="11">
        <v>20</v>
      </c>
      <c r="C56" s="16" t="s">
        <v>12</v>
      </c>
      <c r="D56" s="33"/>
      <c r="E56" s="34" t="s">
        <v>51</v>
      </c>
      <c r="F56" s="11">
        <v>16</v>
      </c>
      <c r="G56" s="16" t="s">
        <v>12</v>
      </c>
      <c r="H56" s="33"/>
    </row>
    <row r="57" spans="1:8" ht="12.75">
      <c r="A57" s="32"/>
      <c r="B57" s="16"/>
      <c r="C57" s="16"/>
      <c r="D57" s="33"/>
      <c r="E57" s="32"/>
      <c r="F57" s="16"/>
      <c r="G57" s="16"/>
      <c r="H57" s="33"/>
    </row>
    <row r="58" spans="1:8" ht="12.75">
      <c r="A58" s="32" t="s">
        <v>13</v>
      </c>
      <c r="B58" s="23" t="s">
        <v>16</v>
      </c>
      <c r="C58" s="45">
        <f>B56*1000/B54/B53*0.390509</f>
        <v>0.1562036</v>
      </c>
      <c r="D58" s="33" t="s">
        <v>15</v>
      </c>
      <c r="E58" s="32" t="s">
        <v>13</v>
      </c>
      <c r="F58" s="23" t="s">
        <v>16</v>
      </c>
      <c r="G58" s="45">
        <f>F56*1000/F54/F53*0.565743</f>
        <v>0.18103776</v>
      </c>
      <c r="H58" s="33" t="s">
        <v>15</v>
      </c>
    </row>
    <row r="59" spans="1:8" ht="13.5" thickBot="1">
      <c r="A59" s="37"/>
      <c r="B59" s="55"/>
      <c r="C59" s="56"/>
      <c r="D59" s="38"/>
      <c r="E59" s="37"/>
      <c r="F59" s="42"/>
      <c r="G59" s="42"/>
      <c r="H59" s="38"/>
    </row>
    <row r="60" spans="1:8" ht="14.25">
      <c r="A60" s="68" t="s">
        <v>39</v>
      </c>
      <c r="B60" s="69"/>
      <c r="C60" s="69"/>
      <c r="D60" s="69"/>
      <c r="E60" s="66" t="s">
        <v>42</v>
      </c>
      <c r="F60" s="65"/>
      <c r="G60" s="65"/>
      <c r="H60" s="67"/>
    </row>
    <row r="61" spans="1:8" ht="12.75">
      <c r="A61" s="32" t="s">
        <v>6</v>
      </c>
      <c r="B61" s="11">
        <v>100</v>
      </c>
      <c r="C61" s="16" t="s">
        <v>7</v>
      </c>
      <c r="D61" s="16"/>
      <c r="E61" s="32" t="s">
        <v>6</v>
      </c>
      <c r="F61" s="11">
        <v>100</v>
      </c>
      <c r="G61" s="16" t="s">
        <v>7</v>
      </c>
      <c r="H61" s="33"/>
    </row>
    <row r="62" spans="1:8" ht="12.75">
      <c r="A62" s="32" t="s">
        <v>8</v>
      </c>
      <c r="B62" s="11">
        <v>500</v>
      </c>
      <c r="C62" s="16" t="s">
        <v>9</v>
      </c>
      <c r="D62" s="16"/>
      <c r="E62" s="32" t="s">
        <v>8</v>
      </c>
      <c r="F62" s="11">
        <v>500</v>
      </c>
      <c r="G62" s="16" t="s">
        <v>9</v>
      </c>
      <c r="H62" s="33"/>
    </row>
    <row r="63" spans="1:8" ht="12.75">
      <c r="A63" s="34" t="s">
        <v>49</v>
      </c>
      <c r="B63" s="39">
        <f>B64*0.9</f>
        <v>3.42</v>
      </c>
      <c r="C63" s="16" t="s">
        <v>9</v>
      </c>
      <c r="D63" s="16"/>
      <c r="E63" s="34" t="s">
        <v>47</v>
      </c>
      <c r="F63" s="14">
        <f>F64*1.05</f>
        <v>189</v>
      </c>
      <c r="G63" s="16" t="s">
        <v>9</v>
      </c>
      <c r="H63" s="33"/>
    </row>
    <row r="64" spans="1:8" ht="12.75">
      <c r="A64" s="34" t="s">
        <v>49</v>
      </c>
      <c r="B64" s="11">
        <v>3.8</v>
      </c>
      <c r="C64" s="16" t="s">
        <v>12</v>
      </c>
      <c r="D64" s="16"/>
      <c r="E64" s="34" t="s">
        <v>47</v>
      </c>
      <c r="F64" s="11">
        <v>180</v>
      </c>
      <c r="G64" s="16" t="s">
        <v>12</v>
      </c>
      <c r="H64" s="33"/>
    </row>
    <row r="65" spans="1:8" ht="12.75">
      <c r="A65" s="32"/>
      <c r="B65" s="40"/>
      <c r="C65" s="41"/>
      <c r="D65" s="16"/>
      <c r="E65" s="44"/>
      <c r="F65" s="35"/>
      <c r="G65" s="35"/>
      <c r="H65" s="36"/>
    </row>
    <row r="66" spans="1:8" ht="12.75">
      <c r="A66" s="32" t="s">
        <v>13</v>
      </c>
      <c r="B66" s="23" t="s">
        <v>28</v>
      </c>
      <c r="C66" s="45">
        <f>B64*1000/B62/B61*0.225359</f>
        <v>0.017127284</v>
      </c>
      <c r="D66" s="16" t="s">
        <v>15</v>
      </c>
      <c r="E66" s="32" t="s">
        <v>13</v>
      </c>
      <c r="F66" s="23" t="s">
        <v>30</v>
      </c>
      <c r="G66" s="14">
        <f>F64*1000/F62/F61*0.276141</f>
        <v>0.9941076000000001</v>
      </c>
      <c r="H66" s="33" t="s">
        <v>15</v>
      </c>
    </row>
    <row r="67" spans="1:8" ht="13.5" thickBot="1">
      <c r="A67" s="37"/>
      <c r="B67" s="18" t="s">
        <v>14</v>
      </c>
      <c r="C67" s="46">
        <f>B64*1000/B62/B61*0.774641</f>
        <v>0.058872716</v>
      </c>
      <c r="D67" s="42" t="s">
        <v>15</v>
      </c>
      <c r="E67" s="37"/>
      <c r="F67" s="17"/>
      <c r="G67" s="17"/>
      <c r="H67" s="43"/>
    </row>
    <row r="68" spans="1:8" ht="12.75">
      <c r="A68" s="66" t="s">
        <v>52</v>
      </c>
      <c r="B68" s="65"/>
      <c r="C68" s="65"/>
      <c r="D68" s="67"/>
      <c r="E68" s="66" t="s">
        <v>46</v>
      </c>
      <c r="F68" s="65"/>
      <c r="G68" s="65"/>
      <c r="H68" s="67"/>
    </row>
    <row r="69" spans="1:8" ht="12.75">
      <c r="A69" s="58" t="s">
        <v>6</v>
      </c>
      <c r="B69" s="11">
        <v>100</v>
      </c>
      <c r="C69" s="22" t="s">
        <v>7</v>
      </c>
      <c r="D69" s="59"/>
      <c r="E69" s="32" t="s">
        <v>6</v>
      </c>
      <c r="F69" s="11">
        <v>100</v>
      </c>
      <c r="G69" s="16" t="s">
        <v>7</v>
      </c>
      <c r="H69" s="33"/>
    </row>
    <row r="70" spans="1:8" ht="12.75">
      <c r="A70" s="58" t="s">
        <v>8</v>
      </c>
      <c r="B70" s="11">
        <v>500</v>
      </c>
      <c r="C70" s="22" t="s">
        <v>9</v>
      </c>
      <c r="D70" s="59"/>
      <c r="E70" s="32" t="s">
        <v>8</v>
      </c>
      <c r="F70" s="11">
        <v>500</v>
      </c>
      <c r="G70" s="16" t="s">
        <v>9</v>
      </c>
      <c r="H70" s="33"/>
    </row>
    <row r="71" spans="1:8" ht="12.75">
      <c r="A71" s="60" t="s">
        <v>27</v>
      </c>
      <c r="B71" s="57">
        <f>B72*26.3/10</f>
        <v>25.642500000000002</v>
      </c>
      <c r="C71" s="22" t="s">
        <v>9</v>
      </c>
      <c r="D71" s="59"/>
      <c r="E71" s="34" t="s">
        <v>48</v>
      </c>
      <c r="F71" s="14">
        <f>F72*1.05</f>
        <v>189</v>
      </c>
      <c r="G71" s="16" t="s">
        <v>9</v>
      </c>
      <c r="H71" s="33"/>
    </row>
    <row r="72" spans="1:8" ht="12.75">
      <c r="A72" s="60" t="s">
        <v>27</v>
      </c>
      <c r="B72" s="63">
        <v>9.75</v>
      </c>
      <c r="C72" s="22" t="s">
        <v>12</v>
      </c>
      <c r="D72" s="59"/>
      <c r="E72" s="34" t="s">
        <v>48</v>
      </c>
      <c r="F72" s="11">
        <v>180</v>
      </c>
      <c r="G72" s="16" t="s">
        <v>12</v>
      </c>
      <c r="H72" s="33"/>
    </row>
    <row r="73" spans="1:8" ht="12.75">
      <c r="A73" s="58"/>
      <c r="B73" s="22"/>
      <c r="C73" s="22"/>
      <c r="D73" s="59"/>
      <c r="E73" s="44"/>
      <c r="F73" s="35"/>
      <c r="G73" s="35"/>
      <c r="H73" s="36"/>
    </row>
    <row r="74" spans="1:8" ht="12.75">
      <c r="A74" s="58" t="s">
        <v>13</v>
      </c>
      <c r="B74" s="31" t="s">
        <v>29</v>
      </c>
      <c r="C74" s="45">
        <f>B72*1000/B70/B69*0.08</f>
        <v>0.015600000000000001</v>
      </c>
      <c r="D74" s="59" t="s">
        <v>15</v>
      </c>
      <c r="E74" s="32" t="s">
        <v>13</v>
      </c>
      <c r="F74" s="23" t="s">
        <v>30</v>
      </c>
      <c r="G74" s="14">
        <f>F72*1000/F70/F69*0.4005</f>
        <v>1.4418000000000002</v>
      </c>
      <c r="H74" s="33" t="s">
        <v>15</v>
      </c>
    </row>
    <row r="75" spans="1:8" ht="13.5" thickBot="1">
      <c r="A75" s="61"/>
      <c r="B75" s="25"/>
      <c r="C75" s="19"/>
      <c r="D75" s="62"/>
      <c r="E75" s="37"/>
      <c r="F75" s="17"/>
      <c r="G75" s="17"/>
      <c r="H75" s="43"/>
    </row>
  </sheetData>
  <sheetProtection/>
  <mergeCells count="18">
    <mergeCell ref="A28:D28"/>
    <mergeCell ref="E28:H28"/>
    <mergeCell ref="A44:D44"/>
    <mergeCell ref="E20:H20"/>
    <mergeCell ref="A4:D4"/>
    <mergeCell ref="E4:H4"/>
    <mergeCell ref="A12:D12"/>
    <mergeCell ref="E12:H12"/>
    <mergeCell ref="A20:D20"/>
    <mergeCell ref="A36:D36"/>
    <mergeCell ref="E36:H36"/>
    <mergeCell ref="A68:D68"/>
    <mergeCell ref="A52:D52"/>
    <mergeCell ref="A60:D60"/>
    <mergeCell ref="E60:H60"/>
    <mergeCell ref="E52:H52"/>
    <mergeCell ref="E44:H44"/>
    <mergeCell ref="E68:H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Akwarium-net</dc:creator>
  <cp:keywords/>
  <dc:description/>
  <cp:lastModifiedBy>dST</cp:lastModifiedBy>
  <dcterms:created xsi:type="dcterms:W3CDTF">2010-10-24T16:20:03Z</dcterms:created>
  <dcterms:modified xsi:type="dcterms:W3CDTF">2011-11-07T22:01:20Z</dcterms:modified>
  <cp:category/>
  <cp:version/>
  <cp:contentType/>
  <cp:contentStatus/>
</cp:coreProperties>
</file>